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Borrow" sheetId="1" r:id="rId1"/>
    <sheet name="People" sheetId="2" r:id="rId2"/>
    <sheet name="Books" sheetId="3" r:id="rId3"/>
  </sheets>
  <definedNames>
    <definedName name="books">'Books'!$A$2:$G$11</definedName>
    <definedName name="borrowers">'People'!$A$2:$E$21</definedName>
  </definedNames>
  <calcPr fullCalcOnLoad="1"/>
</workbook>
</file>

<file path=xl/sharedStrings.xml><?xml version="1.0" encoding="utf-8"?>
<sst xmlns="http://schemas.openxmlformats.org/spreadsheetml/2006/main" count="162" uniqueCount="110">
  <si>
    <t>Code</t>
  </si>
  <si>
    <t>Surname</t>
  </si>
  <si>
    <t>Forename</t>
  </si>
  <si>
    <t>Tutor Group</t>
  </si>
  <si>
    <t>Book</t>
  </si>
  <si>
    <t>Tutor Groups</t>
  </si>
  <si>
    <t>7F1</t>
  </si>
  <si>
    <t>7F2</t>
  </si>
  <si>
    <t>7H1</t>
  </si>
  <si>
    <t>7H2</t>
  </si>
  <si>
    <t>7T1</t>
  </si>
  <si>
    <t>7T2</t>
  </si>
  <si>
    <t>8F1</t>
  </si>
  <si>
    <t>8F2</t>
  </si>
  <si>
    <t>8H1</t>
  </si>
  <si>
    <t>8H2</t>
  </si>
  <si>
    <t>8T1</t>
  </si>
  <si>
    <t>8T2</t>
  </si>
  <si>
    <t>9F1</t>
  </si>
  <si>
    <t>9F2</t>
  </si>
  <si>
    <t>9H1</t>
  </si>
  <si>
    <t>9H2</t>
  </si>
  <si>
    <t>9T1</t>
  </si>
  <si>
    <t>9T2</t>
  </si>
  <si>
    <t>10F1</t>
  </si>
  <si>
    <t>10F2</t>
  </si>
  <si>
    <t>10H1</t>
  </si>
  <si>
    <t>10H2</t>
  </si>
  <si>
    <t>10T1</t>
  </si>
  <si>
    <t>10T2</t>
  </si>
  <si>
    <t>11F1</t>
  </si>
  <si>
    <t>11F2</t>
  </si>
  <si>
    <t>11H1</t>
  </si>
  <si>
    <t>11H2</t>
  </si>
  <si>
    <t>11T1</t>
  </si>
  <si>
    <t>11T2</t>
  </si>
  <si>
    <t>12F</t>
  </si>
  <si>
    <t>12H</t>
  </si>
  <si>
    <t>12T</t>
  </si>
  <si>
    <t>12X</t>
  </si>
  <si>
    <t>13F</t>
  </si>
  <si>
    <t>13H</t>
  </si>
  <si>
    <t>13T</t>
  </si>
  <si>
    <t>13X</t>
  </si>
  <si>
    <t>Smith</t>
  </si>
  <si>
    <t>Jones</t>
  </si>
  <si>
    <t>Carter</t>
  </si>
  <si>
    <t>Bennett</t>
  </si>
  <si>
    <t>Hammond</t>
  </si>
  <si>
    <t>Foster</t>
  </si>
  <si>
    <t>Hall</t>
  </si>
  <si>
    <t>Thompson</t>
  </si>
  <si>
    <t>Price</t>
  </si>
  <si>
    <t>Cooper</t>
  </si>
  <si>
    <t>Carpenter</t>
  </si>
  <si>
    <t>Davis</t>
  </si>
  <si>
    <t>Dixon</t>
  </si>
  <si>
    <t>Hill</t>
  </si>
  <si>
    <t>Humphries</t>
  </si>
  <si>
    <t>Jackson</t>
  </si>
  <si>
    <t>Finlay</t>
  </si>
  <si>
    <t>Fairfield</t>
  </si>
  <si>
    <t>Morgan</t>
  </si>
  <si>
    <t>Peter</t>
  </si>
  <si>
    <t>Mary</t>
  </si>
  <si>
    <t>Paul</t>
  </si>
  <si>
    <t>Susan</t>
  </si>
  <si>
    <t>Jane</t>
  </si>
  <si>
    <t>Andrew</t>
  </si>
  <si>
    <t>Claire</t>
  </si>
  <si>
    <t>John</t>
  </si>
  <si>
    <t>Karen</t>
  </si>
  <si>
    <t>Elisabeth</t>
  </si>
  <si>
    <t>Eric</t>
  </si>
  <si>
    <t>Norman</t>
  </si>
  <si>
    <t>Annabelle</t>
  </si>
  <si>
    <t>Richards</t>
  </si>
  <si>
    <t>Christopher</t>
  </si>
  <si>
    <t>Michael</t>
  </si>
  <si>
    <t>Octavia</t>
  </si>
  <si>
    <t>Mahalia</t>
  </si>
  <si>
    <t>Graeme</t>
  </si>
  <si>
    <t>Jeremy</t>
  </si>
  <si>
    <t>Sylvia</t>
  </si>
  <si>
    <t>Accession</t>
  </si>
  <si>
    <t>ISBN</t>
  </si>
  <si>
    <t>Title</t>
  </si>
  <si>
    <t>Author</t>
  </si>
  <si>
    <t>Subject</t>
  </si>
  <si>
    <t>Due back</t>
  </si>
  <si>
    <t>P. Heathcote</t>
  </si>
  <si>
    <t>Succesful Projects in Excel</t>
  </si>
  <si>
    <t>Succesful Projects in Word</t>
  </si>
  <si>
    <t>Succesful Projects in Access</t>
  </si>
  <si>
    <t>J. Mott</t>
  </si>
  <si>
    <t>A Level IT</t>
  </si>
  <si>
    <t>Dr Johnson</t>
  </si>
  <si>
    <t>The Dictionary</t>
  </si>
  <si>
    <t>Publisher</t>
  </si>
  <si>
    <t>Payne Gallway</t>
  </si>
  <si>
    <t>Heinemann</t>
  </si>
  <si>
    <t>Collins</t>
  </si>
  <si>
    <t>IT</t>
  </si>
  <si>
    <t>Words</t>
  </si>
  <si>
    <t>Borrower</t>
  </si>
  <si>
    <t>Books</t>
  </si>
  <si>
    <t>Tutor group</t>
  </si>
  <si>
    <t>Due Back</t>
  </si>
  <si>
    <t>Today</t>
  </si>
  <si>
    <t>Daily Fine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</si>
</sst>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000"/>
    <numFmt numFmtId="167" formatCode="mm/dd/yy"/>
    <numFmt numFmtId="168" formatCode="d\-mmm\-yy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1" fontId="4" fillId="2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6" fontId="0" fillId="3" borderId="1" xfId="0" applyNumberFormat="1" applyFill="1" applyBorder="1" applyAlignment="1" applyProtection="1">
      <alignment horizontal="left"/>
      <protection locked="0"/>
    </xf>
    <xf numFmtId="168" fontId="0" fillId="3" borderId="1" xfId="0" applyNumberFormat="1" applyFill="1" applyBorder="1" applyAlignment="1" applyProtection="1">
      <alignment horizontal="left"/>
      <protection/>
    </xf>
    <xf numFmtId="168" fontId="0" fillId="3" borderId="1" xfId="0" applyNumberFormat="1" applyFont="1" applyFill="1" applyBorder="1" applyAlignment="1" applyProtection="1">
      <alignment horizontal="left"/>
      <protection/>
    </xf>
    <xf numFmtId="44" fontId="0" fillId="3" borderId="1" xfId="17" applyFont="1" applyFill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66" fontId="5" fillId="3" borderId="0" xfId="0" applyNumberFormat="1" applyFont="1" applyFill="1" applyAlignment="1">
      <alignment/>
    </xf>
    <xf numFmtId="168" fontId="5" fillId="3" borderId="0" xfId="0" applyNumberFormat="1" applyFont="1" applyFill="1" applyBorder="1" applyAlignment="1">
      <alignment horizontal="left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99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4"/>
  <sheetViews>
    <sheetView tabSelected="1" workbookViewId="0" topLeftCell="A1">
      <selection activeCell="C2" sqref="C2"/>
    </sheetView>
  </sheetViews>
  <sheetFormatPr defaultColWidth="9.140625" defaultRowHeight="12.75"/>
  <cols>
    <col min="1" max="1" width="5.57421875" style="24" customWidth="1"/>
    <col min="2" max="2" width="9.140625" style="24" customWidth="1"/>
    <col min="3" max="3" width="10.57421875" style="24" customWidth="1"/>
    <col min="4" max="4" width="4.00390625" style="24" customWidth="1"/>
    <col min="5" max="5" width="11.28125" style="24" customWidth="1"/>
    <col min="6" max="6" width="10.8515625" style="25" customWidth="1"/>
    <col min="7" max="7" width="9.140625" style="24" customWidth="1"/>
    <col min="8" max="8" width="11.57421875" style="24" customWidth="1"/>
    <col min="9" max="16384" width="9.140625" style="24" customWidth="1"/>
  </cols>
  <sheetData>
    <row r="1" spans="1:8" ht="12.75">
      <c r="A1" s="6"/>
      <c r="B1" s="6"/>
      <c r="C1" s="6"/>
      <c r="D1" s="6"/>
      <c r="E1" s="6"/>
      <c r="F1" s="7"/>
      <c r="G1" s="6"/>
      <c r="H1" s="6"/>
    </row>
    <row r="2" spans="1:8" ht="12.75">
      <c r="A2" s="6"/>
      <c r="B2" s="6" t="s">
        <v>104</v>
      </c>
      <c r="C2" s="14">
        <v>1</v>
      </c>
      <c r="D2" s="6"/>
      <c r="E2" s="6" t="s">
        <v>2</v>
      </c>
      <c r="F2" s="7" t="str">
        <f>VLOOKUP($C$2,borrowers,3,FALSE)</f>
        <v>Peter</v>
      </c>
      <c r="G2" s="6"/>
      <c r="H2" s="6"/>
    </row>
    <row r="3" spans="1:8" ht="12.75">
      <c r="A3" s="6"/>
      <c r="B3" s="6"/>
      <c r="C3" s="6"/>
      <c r="D3" s="6"/>
      <c r="E3" s="6" t="s">
        <v>1</v>
      </c>
      <c r="F3" s="7" t="str">
        <f>VLOOKUP($C$2,borrowers,2,FALSE)</f>
        <v>Smith</v>
      </c>
      <c r="G3" s="6"/>
      <c r="H3" s="6"/>
    </row>
    <row r="4" spans="1:8" ht="12.75">
      <c r="A4" s="6"/>
      <c r="B4" s="10">
        <f>IF(VLOOKUP(C2,borrowers,5,FALSE)&gt;0,"LOAN OUTSTANDING","")</f>
      </c>
      <c r="C4" s="10"/>
      <c r="D4" s="6"/>
      <c r="E4" s="6" t="s">
        <v>106</v>
      </c>
      <c r="F4" s="7" t="str">
        <f>VLOOKUP($C$2,borrowers,4,FALSE)</f>
        <v>7F1</v>
      </c>
      <c r="G4" s="6"/>
      <c r="H4" s="6"/>
    </row>
    <row r="5" spans="1:8" ht="12.75">
      <c r="A5" s="6"/>
      <c r="B5" s="6"/>
      <c r="C5" s="6"/>
      <c r="D5" s="6"/>
      <c r="E5" s="6"/>
      <c r="F5" s="7"/>
      <c r="G5" s="6"/>
      <c r="H5" s="6"/>
    </row>
    <row r="6" spans="1:8" ht="12.75">
      <c r="A6" s="6"/>
      <c r="B6" s="6" t="s">
        <v>105</v>
      </c>
      <c r="C6" s="14">
        <v>1</v>
      </c>
      <c r="D6" s="6"/>
      <c r="E6" s="6" t="s">
        <v>86</v>
      </c>
      <c r="F6" s="7" t="str">
        <f>VLOOKUP($C$6,books,3,FALSE)</f>
        <v>P. Heathcote</v>
      </c>
      <c r="G6" s="6"/>
      <c r="H6" s="6"/>
    </row>
    <row r="7" spans="1:8" ht="12.75">
      <c r="A7" s="6"/>
      <c r="B7" s="6"/>
      <c r="C7" s="6"/>
      <c r="D7" s="6"/>
      <c r="E7" s="6" t="s">
        <v>87</v>
      </c>
      <c r="F7" s="7" t="str">
        <f>VLOOKUP($C$6,books,4,FALSE)</f>
        <v>Succesful Projects in Excel</v>
      </c>
      <c r="G7" s="6"/>
      <c r="H7" s="6"/>
    </row>
    <row r="8" spans="1:8" ht="12.75">
      <c r="A8" s="6"/>
      <c r="B8" s="10">
        <f>IF(VLOOKUP(C6,books,7,FALSE)&gt;0,"ON LOAN","")</f>
      </c>
      <c r="C8" s="9"/>
      <c r="D8" s="6"/>
      <c r="E8" s="6" t="s">
        <v>98</v>
      </c>
      <c r="F8" s="7" t="str">
        <f>VLOOKUP($C$6,books,5,FALSE)</f>
        <v>Payne Gallway</v>
      </c>
      <c r="G8" s="6"/>
      <c r="H8" s="6"/>
    </row>
    <row r="9" spans="1:8" ht="18.75" customHeight="1">
      <c r="A9" s="6"/>
      <c r="B9" s="6"/>
      <c r="C9" s="6"/>
      <c r="D9" s="6"/>
      <c r="E9" s="6"/>
      <c r="F9" s="7"/>
      <c r="G9" s="6"/>
      <c r="H9" s="6"/>
    </row>
    <row r="10" spans="1:8" ht="12.75">
      <c r="A10" s="6"/>
      <c r="B10" s="6" t="s">
        <v>108</v>
      </c>
      <c r="C10" s="15">
        <f ca="1">TODAY()</f>
        <v>37131</v>
      </c>
      <c r="D10" s="6"/>
      <c r="E10" s="6" t="s">
        <v>89</v>
      </c>
      <c r="F10" s="16">
        <f ca="1">IF(B8="ON LOAN",VLOOKUP(C6,books,7,FALSE),TODAY()+14)</f>
        <v>37145</v>
      </c>
      <c r="G10" s="11">
        <f>C10-F10</f>
        <v>-14</v>
      </c>
      <c r="H10" s="6"/>
    </row>
    <row r="11" spans="1:8" ht="12.75">
      <c r="A11" s="6"/>
      <c r="B11" s="6"/>
      <c r="C11" s="6"/>
      <c r="D11" s="6"/>
      <c r="E11" s="6"/>
      <c r="F11" s="7"/>
      <c r="G11" s="6"/>
      <c r="H11" s="6"/>
    </row>
    <row r="12" spans="1:8" ht="12.75">
      <c r="A12" s="6"/>
      <c r="B12" s="10">
        <f>IF(G10&gt;0,CONCATENATE("FINE DUE: £",F12*G10),"")</f>
      </c>
      <c r="C12" s="8"/>
      <c r="D12" s="6"/>
      <c r="E12" s="6" t="s">
        <v>109</v>
      </c>
      <c r="F12" s="17">
        <v>0.05</v>
      </c>
      <c r="G12" s="6"/>
      <c r="H12" s="6"/>
    </row>
    <row r="13" spans="1:8" ht="17.25" customHeight="1">
      <c r="A13" s="6"/>
      <c r="B13" s="6"/>
      <c r="C13" s="6"/>
      <c r="D13" s="6"/>
      <c r="E13" s="6"/>
      <c r="F13" s="7"/>
      <c r="G13" s="6"/>
      <c r="H13" s="6"/>
    </row>
    <row r="14" spans="1:6" s="28" customFormat="1" ht="12.75">
      <c r="A14" s="26">
        <f>C2</f>
        <v>1</v>
      </c>
      <c r="B14" s="26">
        <f>C6</f>
        <v>1</v>
      </c>
      <c r="C14" s="26">
        <f>IF(B8="ON LOAN",0,C2)</f>
        <v>1</v>
      </c>
      <c r="D14" s="27">
        <f>IF(B8="ON LOAN",0,F10)</f>
        <v>37145</v>
      </c>
      <c r="E14" s="28">
        <f>IF(B8="ON LOAN",0,B14)</f>
        <v>1</v>
      </c>
      <c r="F14" s="29"/>
    </row>
  </sheetData>
  <conditionalFormatting sqref="F2:F4 F6:F8 B8 B12 B4">
    <cfRule type="expression" priority="1" dxfId="0" stopIfTrue="1">
      <formula>ISNA(B2)</formula>
    </cfRule>
  </conditionalFormatting>
  <conditionalFormatting sqref="F10">
    <cfRule type="expression" priority="2" dxfId="1" stopIfTrue="1">
      <formula>ISNA($F$10)</formula>
    </cfRule>
  </conditionalFormatting>
  <dataValidations count="1">
    <dataValidation type="whole" allowBlank="1" showInputMessage="1" showErrorMessage="1" sqref="C2 C6">
      <formula1>1</formula1>
      <formula2>9999</formula2>
    </dataValidation>
  </dataValidation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39"/>
  <sheetViews>
    <sheetView workbookViewId="0" topLeftCell="A1">
      <selection activeCell="E2" sqref="E2"/>
    </sheetView>
  </sheetViews>
  <sheetFormatPr defaultColWidth="9.140625" defaultRowHeight="12.75"/>
  <cols>
    <col min="1" max="1" width="6.7109375" style="5" customWidth="1"/>
    <col min="2" max="2" width="11.57421875" style="0" customWidth="1"/>
    <col min="3" max="3" width="12.00390625" style="0" customWidth="1"/>
    <col min="4" max="4" width="12.28125" style="0" customWidth="1"/>
    <col min="5" max="5" width="5.57421875" style="0" bestFit="1" customWidth="1"/>
    <col min="6" max="6" width="6.28125" style="19" customWidth="1"/>
    <col min="7" max="7" width="5.57421875" style="19" customWidth="1"/>
    <col min="8" max="8" width="12.7109375" style="0" bestFit="1" customWidth="1"/>
    <col min="9" max="9" width="9.140625" style="3" customWidth="1"/>
  </cols>
  <sheetData>
    <row r="1" spans="1:9" s="1" customFormat="1" ht="12.7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8"/>
      <c r="G1" s="18"/>
      <c r="H1" s="1" t="s">
        <v>5</v>
      </c>
      <c r="I1" s="2"/>
    </row>
    <row r="2" spans="1:8" ht="12.75">
      <c r="A2" s="5">
        <v>1</v>
      </c>
      <c r="B2" t="s">
        <v>44</v>
      </c>
      <c r="C2" t="s">
        <v>63</v>
      </c>
      <c r="D2" t="s">
        <v>6</v>
      </c>
      <c r="E2" s="5">
        <v>0</v>
      </c>
      <c r="F2" s="19">
        <f>VLOOKUP(A2,Borrow!$A$14:$E$14,5,FALSE)</f>
        <v>1</v>
      </c>
      <c r="G2" s="20">
        <f aca="true" t="shared" si="0" ref="G2:G21">IF(ISNA(F2),E2,F2)</f>
        <v>1</v>
      </c>
      <c r="H2" t="s">
        <v>6</v>
      </c>
    </row>
    <row r="3" spans="1:8" ht="12.75">
      <c r="A3" s="5">
        <f>A2+1</f>
        <v>2</v>
      </c>
      <c r="B3" t="s">
        <v>45</v>
      </c>
      <c r="C3" t="s">
        <v>64</v>
      </c>
      <c r="D3" t="s">
        <v>10</v>
      </c>
      <c r="E3" s="5"/>
      <c r="F3" s="19" t="e">
        <f>VLOOKUP(A3,Borrow!$A$14:$E$14,5,FALSE)</f>
        <v>#N/A</v>
      </c>
      <c r="G3" s="20">
        <f t="shared" si="0"/>
        <v>0</v>
      </c>
      <c r="H3" t="s">
        <v>7</v>
      </c>
    </row>
    <row r="4" spans="1:8" ht="12.75">
      <c r="A4" s="5">
        <f aca="true" t="shared" si="1" ref="A4:A20">A3+1</f>
        <v>3</v>
      </c>
      <c r="B4" t="s">
        <v>46</v>
      </c>
      <c r="C4" t="s">
        <v>65</v>
      </c>
      <c r="D4" t="s">
        <v>11</v>
      </c>
      <c r="E4" s="5"/>
      <c r="F4" s="19" t="e">
        <f>VLOOKUP(A4,Borrow!$A$14:$E$14,5,FALSE)</f>
        <v>#N/A</v>
      </c>
      <c r="G4" s="20">
        <f t="shared" si="0"/>
        <v>0</v>
      </c>
      <c r="H4" t="s">
        <v>8</v>
      </c>
    </row>
    <row r="5" spans="1:8" ht="12.75">
      <c r="A5" s="5">
        <f t="shared" si="1"/>
        <v>4</v>
      </c>
      <c r="B5" t="s">
        <v>47</v>
      </c>
      <c r="C5" t="s">
        <v>66</v>
      </c>
      <c r="D5" t="s">
        <v>20</v>
      </c>
      <c r="E5" s="5"/>
      <c r="F5" s="19" t="e">
        <f>VLOOKUP(A5,Borrow!$A$14:$E$14,5,FALSE)</f>
        <v>#N/A</v>
      </c>
      <c r="G5" s="20">
        <f t="shared" si="0"/>
        <v>0</v>
      </c>
      <c r="H5" t="s">
        <v>9</v>
      </c>
    </row>
    <row r="6" spans="1:8" ht="12.75">
      <c r="A6" s="5">
        <f t="shared" si="1"/>
        <v>5</v>
      </c>
      <c r="B6" t="s">
        <v>48</v>
      </c>
      <c r="C6" t="s">
        <v>67</v>
      </c>
      <c r="D6" t="s">
        <v>18</v>
      </c>
      <c r="E6" s="5"/>
      <c r="F6" s="19" t="e">
        <f>VLOOKUP(A6,Borrow!$A$14:$E$14,5,FALSE)</f>
        <v>#N/A</v>
      </c>
      <c r="G6" s="20">
        <f t="shared" si="0"/>
        <v>0</v>
      </c>
      <c r="H6" t="s">
        <v>10</v>
      </c>
    </row>
    <row r="7" spans="1:8" ht="12.75">
      <c r="A7" s="5">
        <f t="shared" si="1"/>
        <v>6</v>
      </c>
      <c r="B7" t="s">
        <v>49</v>
      </c>
      <c r="C7" t="s">
        <v>68</v>
      </c>
      <c r="D7" t="s">
        <v>23</v>
      </c>
      <c r="E7" s="5">
        <v>0</v>
      </c>
      <c r="F7" s="19" t="e">
        <f>VLOOKUP(A7,Borrow!$A$14:$E$14,5,FALSE)</f>
        <v>#N/A</v>
      </c>
      <c r="G7" s="20">
        <f t="shared" si="0"/>
        <v>0</v>
      </c>
      <c r="H7" t="s">
        <v>11</v>
      </c>
    </row>
    <row r="8" spans="1:8" ht="12.75">
      <c r="A8" s="5">
        <f t="shared" si="1"/>
        <v>7</v>
      </c>
      <c r="B8" t="s">
        <v>50</v>
      </c>
      <c r="C8" t="s">
        <v>69</v>
      </c>
      <c r="D8" t="s">
        <v>32</v>
      </c>
      <c r="E8" s="5">
        <v>0</v>
      </c>
      <c r="F8" s="19" t="e">
        <f>VLOOKUP(A8,Borrow!$A$14:$E$14,5,FALSE)</f>
        <v>#N/A</v>
      </c>
      <c r="G8" s="20">
        <f t="shared" si="0"/>
        <v>0</v>
      </c>
      <c r="H8" t="s">
        <v>12</v>
      </c>
    </row>
    <row r="9" spans="1:8" ht="12.75">
      <c r="A9" s="5">
        <f t="shared" si="1"/>
        <v>8</v>
      </c>
      <c r="B9" t="s">
        <v>51</v>
      </c>
      <c r="C9" t="s">
        <v>70</v>
      </c>
      <c r="D9" t="s">
        <v>37</v>
      </c>
      <c r="E9" s="5">
        <v>0</v>
      </c>
      <c r="F9" s="19" t="e">
        <f>VLOOKUP(A9,Borrow!$A$14:$E$14,5,FALSE)</f>
        <v>#N/A</v>
      </c>
      <c r="G9" s="20">
        <f t="shared" si="0"/>
        <v>0</v>
      </c>
      <c r="H9" t="s">
        <v>13</v>
      </c>
    </row>
    <row r="10" spans="1:8" ht="12.75">
      <c r="A10" s="5">
        <f t="shared" si="1"/>
        <v>9</v>
      </c>
      <c r="B10" t="s">
        <v>52</v>
      </c>
      <c r="C10" t="s">
        <v>71</v>
      </c>
      <c r="D10" t="s">
        <v>10</v>
      </c>
      <c r="E10" s="5">
        <v>0</v>
      </c>
      <c r="F10" s="19" t="e">
        <f>VLOOKUP(A10,Borrow!$A$14:$E$14,5,FALSE)</f>
        <v>#N/A</v>
      </c>
      <c r="G10" s="20">
        <f t="shared" si="0"/>
        <v>0</v>
      </c>
      <c r="H10" t="s">
        <v>14</v>
      </c>
    </row>
    <row r="11" spans="1:8" ht="12.75">
      <c r="A11" s="5">
        <f t="shared" si="1"/>
        <v>10</v>
      </c>
      <c r="B11" t="s">
        <v>53</v>
      </c>
      <c r="C11" t="s">
        <v>72</v>
      </c>
      <c r="D11" t="s">
        <v>25</v>
      </c>
      <c r="E11" s="5">
        <v>0</v>
      </c>
      <c r="F11" s="19" t="e">
        <f>VLOOKUP(A11,Borrow!$A$14:$E$14,5,FALSE)</f>
        <v>#N/A</v>
      </c>
      <c r="G11" s="20">
        <f t="shared" si="0"/>
        <v>0</v>
      </c>
      <c r="H11" t="s">
        <v>15</v>
      </c>
    </row>
    <row r="12" spans="1:8" ht="12.75">
      <c r="A12" s="5">
        <f t="shared" si="1"/>
        <v>11</v>
      </c>
      <c r="B12" t="s">
        <v>54</v>
      </c>
      <c r="C12" t="s">
        <v>73</v>
      </c>
      <c r="D12" t="s">
        <v>23</v>
      </c>
      <c r="E12" s="5">
        <v>0</v>
      </c>
      <c r="F12" s="19" t="e">
        <f>VLOOKUP(A12,Borrow!$A$14:$E$14,5,FALSE)</f>
        <v>#N/A</v>
      </c>
      <c r="G12" s="20">
        <f t="shared" si="0"/>
        <v>0</v>
      </c>
      <c r="H12" t="s">
        <v>16</v>
      </c>
    </row>
    <row r="13" spans="1:8" ht="12.75">
      <c r="A13" s="5">
        <f t="shared" si="1"/>
        <v>12</v>
      </c>
      <c r="B13" t="s">
        <v>55</v>
      </c>
      <c r="C13" t="s">
        <v>74</v>
      </c>
      <c r="D13" t="s">
        <v>41</v>
      </c>
      <c r="E13" s="5">
        <v>0</v>
      </c>
      <c r="F13" s="19" t="e">
        <f>VLOOKUP(A13,Borrow!$A$14:$E$14,5,FALSE)</f>
        <v>#N/A</v>
      </c>
      <c r="G13" s="20">
        <f t="shared" si="0"/>
        <v>0</v>
      </c>
      <c r="H13" t="s">
        <v>17</v>
      </c>
    </row>
    <row r="14" spans="1:8" ht="12.75">
      <c r="A14" s="5">
        <f t="shared" si="1"/>
        <v>13</v>
      </c>
      <c r="B14" t="s">
        <v>56</v>
      </c>
      <c r="C14" t="s">
        <v>77</v>
      </c>
      <c r="D14" t="s">
        <v>31</v>
      </c>
      <c r="E14" s="5">
        <v>0</v>
      </c>
      <c r="F14" s="19" t="e">
        <f>VLOOKUP(A14,Borrow!$A$14:$E$14,5,FALSE)</f>
        <v>#N/A</v>
      </c>
      <c r="G14" s="20">
        <f t="shared" si="0"/>
        <v>0</v>
      </c>
      <c r="H14" t="s">
        <v>18</v>
      </c>
    </row>
    <row r="15" spans="1:8" ht="12.75">
      <c r="A15" s="5">
        <f t="shared" si="1"/>
        <v>14</v>
      </c>
      <c r="B15" t="s">
        <v>76</v>
      </c>
      <c r="C15" t="s">
        <v>75</v>
      </c>
      <c r="D15" t="s">
        <v>39</v>
      </c>
      <c r="E15" s="5">
        <v>0</v>
      </c>
      <c r="F15" s="19" t="e">
        <f>VLOOKUP(A15,Borrow!$A$14:$E$14,5,FALSE)</f>
        <v>#N/A</v>
      </c>
      <c r="G15" s="20">
        <f t="shared" si="0"/>
        <v>0</v>
      </c>
      <c r="H15" t="s">
        <v>19</v>
      </c>
    </row>
    <row r="16" spans="1:8" ht="12.75">
      <c r="A16" s="5">
        <f t="shared" si="1"/>
        <v>15</v>
      </c>
      <c r="B16" t="s">
        <v>57</v>
      </c>
      <c r="C16" t="s">
        <v>78</v>
      </c>
      <c r="D16" t="s">
        <v>16</v>
      </c>
      <c r="E16" s="5">
        <v>0</v>
      </c>
      <c r="F16" s="19" t="e">
        <f>VLOOKUP(A16,Borrow!$A$14:$E$14,5,FALSE)</f>
        <v>#N/A</v>
      </c>
      <c r="G16" s="20">
        <f t="shared" si="0"/>
        <v>0</v>
      </c>
      <c r="H16" t="s">
        <v>20</v>
      </c>
    </row>
    <row r="17" spans="1:8" ht="12.75">
      <c r="A17" s="5">
        <f t="shared" si="1"/>
        <v>16</v>
      </c>
      <c r="B17" t="s">
        <v>58</v>
      </c>
      <c r="C17" t="s">
        <v>79</v>
      </c>
      <c r="D17" t="s">
        <v>9</v>
      </c>
      <c r="E17" s="5">
        <v>0</v>
      </c>
      <c r="F17" s="19" t="e">
        <f>VLOOKUP(A17,Borrow!$A$14:$E$14,5,FALSE)</f>
        <v>#N/A</v>
      </c>
      <c r="G17" s="20">
        <f t="shared" si="0"/>
        <v>0</v>
      </c>
      <c r="H17" t="s">
        <v>21</v>
      </c>
    </row>
    <row r="18" spans="1:8" ht="12.75">
      <c r="A18" s="5">
        <f t="shared" si="1"/>
        <v>17</v>
      </c>
      <c r="B18" t="s">
        <v>59</v>
      </c>
      <c r="C18" t="s">
        <v>80</v>
      </c>
      <c r="D18" t="s">
        <v>11</v>
      </c>
      <c r="E18" s="5">
        <v>0</v>
      </c>
      <c r="F18" s="19" t="e">
        <f>VLOOKUP(A18,Borrow!$A$14:$E$14,5,FALSE)</f>
        <v>#N/A</v>
      </c>
      <c r="G18" s="20">
        <f t="shared" si="0"/>
        <v>0</v>
      </c>
      <c r="H18" t="s">
        <v>22</v>
      </c>
    </row>
    <row r="19" spans="1:8" ht="12.75">
      <c r="A19" s="5">
        <f t="shared" si="1"/>
        <v>18</v>
      </c>
      <c r="B19" t="s">
        <v>60</v>
      </c>
      <c r="C19" t="s">
        <v>81</v>
      </c>
      <c r="D19" t="s">
        <v>33</v>
      </c>
      <c r="E19" s="5">
        <v>0</v>
      </c>
      <c r="F19" s="19" t="e">
        <f>VLOOKUP(A19,Borrow!$A$14:$E$14,5,FALSE)</f>
        <v>#N/A</v>
      </c>
      <c r="G19" s="20">
        <f t="shared" si="0"/>
        <v>0</v>
      </c>
      <c r="H19" t="s">
        <v>23</v>
      </c>
    </row>
    <row r="20" spans="1:8" ht="12.75">
      <c r="A20" s="5">
        <f t="shared" si="1"/>
        <v>19</v>
      </c>
      <c r="B20" t="s">
        <v>61</v>
      </c>
      <c r="C20" t="s">
        <v>82</v>
      </c>
      <c r="D20" t="s">
        <v>42</v>
      </c>
      <c r="E20" s="5">
        <v>0</v>
      </c>
      <c r="F20" s="19" t="e">
        <f>VLOOKUP(A20,Borrow!$A$14:$E$14,5,FALSE)</f>
        <v>#N/A</v>
      </c>
      <c r="G20" s="20">
        <f t="shared" si="0"/>
        <v>0</v>
      </c>
      <c r="H20" t="s">
        <v>24</v>
      </c>
    </row>
    <row r="21" spans="1:8" ht="12.75">
      <c r="A21" s="5">
        <f>A20+1</f>
        <v>20</v>
      </c>
      <c r="B21" t="s">
        <v>62</v>
      </c>
      <c r="C21" t="s">
        <v>83</v>
      </c>
      <c r="D21" t="s">
        <v>41</v>
      </c>
      <c r="E21" s="5">
        <v>0</v>
      </c>
      <c r="F21" s="19" t="e">
        <f>VLOOKUP(A21,Borrow!$A$14:$E$14,5,FALSE)</f>
        <v>#N/A</v>
      </c>
      <c r="G21" s="20">
        <f t="shared" si="0"/>
        <v>0</v>
      </c>
      <c r="H21" t="s">
        <v>25</v>
      </c>
    </row>
    <row r="22" ht="12.75">
      <c r="H22" t="s">
        <v>26</v>
      </c>
    </row>
    <row r="23" ht="12.75">
      <c r="H23" t="s">
        <v>27</v>
      </c>
    </row>
    <row r="24" ht="12.75">
      <c r="H24" t="s">
        <v>28</v>
      </c>
    </row>
    <row r="25" ht="12.75">
      <c r="H25" t="s">
        <v>29</v>
      </c>
    </row>
    <row r="26" ht="12.75">
      <c r="H26" t="s">
        <v>30</v>
      </c>
    </row>
    <row r="27" ht="12.75">
      <c r="H27" t="s">
        <v>31</v>
      </c>
    </row>
    <row r="28" ht="12.75">
      <c r="H28" t="s">
        <v>32</v>
      </c>
    </row>
    <row r="29" ht="12.75">
      <c r="H29" t="s">
        <v>33</v>
      </c>
    </row>
    <row r="30" ht="12.75">
      <c r="H30" t="s">
        <v>34</v>
      </c>
    </row>
    <row r="31" ht="12.75">
      <c r="H31" t="s">
        <v>35</v>
      </c>
    </row>
    <row r="32" ht="12.75">
      <c r="H32" t="s">
        <v>36</v>
      </c>
    </row>
    <row r="33" ht="12.75">
      <c r="H33" t="s">
        <v>37</v>
      </c>
    </row>
    <row r="34" ht="12.75">
      <c r="H34" t="s">
        <v>38</v>
      </c>
    </row>
    <row r="35" ht="12.75">
      <c r="H35" t="s">
        <v>39</v>
      </c>
    </row>
    <row r="36" ht="12.75">
      <c r="H36" t="s">
        <v>40</v>
      </c>
    </row>
    <row r="37" ht="12.75">
      <c r="H37" t="s">
        <v>41</v>
      </c>
    </row>
    <row r="38" ht="12.75">
      <c r="H38" t="s">
        <v>42</v>
      </c>
    </row>
    <row r="39" ht="12.75">
      <c r="H39" t="s">
        <v>43</v>
      </c>
    </row>
  </sheetData>
  <conditionalFormatting sqref="E2:E21 G2:G21">
    <cfRule type="cellIs" priority="1" dxfId="1" operator="equal" stopIfTrue="1">
      <formula>0</formula>
    </cfRule>
  </conditionalFormatting>
  <dataValidations count="1">
    <dataValidation type="list" allowBlank="1" showInputMessage="1" showErrorMessage="1" sqref="D2:D21">
      <formula1>$H$2:$H$39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1"/>
  <sheetViews>
    <sheetView workbookViewId="0" topLeftCell="A1">
      <selection activeCell="G2" sqref="G2"/>
    </sheetView>
  </sheetViews>
  <sheetFormatPr defaultColWidth="9.140625" defaultRowHeight="12.75"/>
  <cols>
    <col min="1" max="1" width="9.7109375" style="5" bestFit="1" customWidth="1"/>
    <col min="3" max="3" width="11.8515625" style="0" bestFit="1" customWidth="1"/>
    <col min="4" max="4" width="25.421875" style="0" bestFit="1" customWidth="1"/>
    <col min="5" max="5" width="25.421875" style="0" customWidth="1"/>
    <col min="7" max="7" width="9.421875" style="13" customWidth="1"/>
    <col min="8" max="8" width="9.140625" style="22" customWidth="1"/>
    <col min="9" max="10" width="9.140625" style="19" customWidth="1"/>
  </cols>
  <sheetData>
    <row r="1" spans="1:10" s="1" customFormat="1" ht="12.75">
      <c r="A1" s="4" t="s">
        <v>84</v>
      </c>
      <c r="B1" s="1" t="s">
        <v>85</v>
      </c>
      <c r="C1" s="1" t="s">
        <v>86</v>
      </c>
      <c r="D1" s="1" t="s">
        <v>87</v>
      </c>
      <c r="E1" s="1" t="s">
        <v>98</v>
      </c>
      <c r="F1" s="1" t="s">
        <v>88</v>
      </c>
      <c r="G1" s="12" t="s">
        <v>107</v>
      </c>
      <c r="H1" s="21"/>
      <c r="I1" s="18"/>
      <c r="J1" s="18"/>
    </row>
    <row r="2" spans="1:9" ht="12.75">
      <c r="A2" s="5">
        <v>1</v>
      </c>
      <c r="C2" t="s">
        <v>90</v>
      </c>
      <c r="D2" t="s">
        <v>91</v>
      </c>
      <c r="E2" t="s">
        <v>99</v>
      </c>
      <c r="F2" t="s">
        <v>102</v>
      </c>
      <c r="G2" s="13">
        <v>0</v>
      </c>
      <c r="H2" s="22">
        <f>VLOOKUP(A2,Borrow!$B$14:$D$14,3,FALSE)</f>
        <v>37145</v>
      </c>
      <c r="I2" s="22">
        <f>IF(ISNA(H2),G2,H2)</f>
        <v>37145</v>
      </c>
    </row>
    <row r="3" spans="1:9" ht="12.75">
      <c r="A3" s="5">
        <f>A2+1</f>
        <v>2</v>
      </c>
      <c r="C3" t="s">
        <v>90</v>
      </c>
      <c r="D3" t="s">
        <v>92</v>
      </c>
      <c r="E3" t="s">
        <v>99</v>
      </c>
      <c r="F3" t="s">
        <v>102</v>
      </c>
      <c r="G3" s="13">
        <v>0</v>
      </c>
      <c r="H3" s="22" t="e">
        <f>VLOOKUP(A3,Borrow!$B$14:$D$14,3,FALSE)</f>
        <v>#N/A</v>
      </c>
      <c r="I3" s="22">
        <f aca="true" t="shared" si="0" ref="I3:I11">IF(ISNA(H3),G3,H3)</f>
        <v>0</v>
      </c>
    </row>
    <row r="4" spans="1:10" ht="12.75">
      <c r="A4" s="5">
        <f aca="true" t="shared" si="1" ref="A4:A11">A3+1</f>
        <v>3</v>
      </c>
      <c r="C4" t="s">
        <v>90</v>
      </c>
      <c r="D4" t="s">
        <v>93</v>
      </c>
      <c r="E4" t="s">
        <v>99</v>
      </c>
      <c r="F4" t="s">
        <v>102</v>
      </c>
      <c r="G4" s="13">
        <v>0</v>
      </c>
      <c r="H4" s="22" t="e">
        <f>VLOOKUP(A4,Borrow!$B$14:$D$14,3,FALSE)</f>
        <v>#N/A</v>
      </c>
      <c r="I4" s="22">
        <f t="shared" si="0"/>
        <v>0</v>
      </c>
      <c r="J4" s="23"/>
    </row>
    <row r="5" spans="1:9" ht="12.75">
      <c r="A5" s="5">
        <f t="shared" si="1"/>
        <v>4</v>
      </c>
      <c r="C5" t="s">
        <v>94</v>
      </c>
      <c r="D5" t="s">
        <v>95</v>
      </c>
      <c r="E5" t="s">
        <v>100</v>
      </c>
      <c r="F5" t="s">
        <v>102</v>
      </c>
      <c r="G5" s="13">
        <v>0</v>
      </c>
      <c r="H5" s="22" t="e">
        <f>VLOOKUP(A5,Borrow!$B$14:$D$14,3,FALSE)</f>
        <v>#N/A</v>
      </c>
      <c r="I5" s="22">
        <f t="shared" si="0"/>
        <v>0</v>
      </c>
    </row>
    <row r="6" spans="1:9" ht="12.75">
      <c r="A6" s="5">
        <f t="shared" si="1"/>
        <v>5</v>
      </c>
      <c r="C6" t="s">
        <v>96</v>
      </c>
      <c r="D6" t="s">
        <v>97</v>
      </c>
      <c r="E6" t="s">
        <v>101</v>
      </c>
      <c r="F6" t="s">
        <v>103</v>
      </c>
      <c r="H6" s="22" t="e">
        <f>VLOOKUP(A6,Borrow!$B$14:$D$14,3,FALSE)</f>
        <v>#N/A</v>
      </c>
      <c r="I6" s="22">
        <f t="shared" si="0"/>
        <v>0</v>
      </c>
    </row>
    <row r="7" spans="1:9" ht="12.75">
      <c r="A7" s="5">
        <f t="shared" si="1"/>
        <v>6</v>
      </c>
      <c r="C7" t="s">
        <v>90</v>
      </c>
      <c r="D7" t="s">
        <v>91</v>
      </c>
      <c r="E7" t="s">
        <v>99</v>
      </c>
      <c r="F7" t="s">
        <v>102</v>
      </c>
      <c r="G7" s="13">
        <v>0</v>
      </c>
      <c r="H7" s="22" t="e">
        <f>VLOOKUP(A7,Borrow!$B$14:$D$14,3,FALSE)</f>
        <v>#N/A</v>
      </c>
      <c r="I7" s="22">
        <f t="shared" si="0"/>
        <v>0</v>
      </c>
    </row>
    <row r="8" spans="1:9" ht="12.75">
      <c r="A8" s="5">
        <f t="shared" si="1"/>
        <v>7</v>
      </c>
      <c r="C8" t="s">
        <v>90</v>
      </c>
      <c r="D8" t="s">
        <v>92</v>
      </c>
      <c r="E8" t="s">
        <v>99</v>
      </c>
      <c r="F8" t="s">
        <v>102</v>
      </c>
      <c r="G8" s="13">
        <v>0</v>
      </c>
      <c r="H8" s="22" t="e">
        <f>VLOOKUP(A8,Borrow!$B$14:$D$14,3,FALSE)</f>
        <v>#N/A</v>
      </c>
      <c r="I8" s="22">
        <f t="shared" si="0"/>
        <v>0</v>
      </c>
    </row>
    <row r="9" spans="1:9" ht="12.75">
      <c r="A9" s="5">
        <f t="shared" si="1"/>
        <v>8</v>
      </c>
      <c r="C9" t="s">
        <v>90</v>
      </c>
      <c r="D9" t="s">
        <v>93</v>
      </c>
      <c r="E9" t="s">
        <v>99</v>
      </c>
      <c r="F9" t="s">
        <v>102</v>
      </c>
      <c r="G9" s="13">
        <v>0</v>
      </c>
      <c r="H9" s="22" t="e">
        <f>VLOOKUP(A9,Borrow!$B$14:$D$14,3,FALSE)</f>
        <v>#N/A</v>
      </c>
      <c r="I9" s="22">
        <f t="shared" si="0"/>
        <v>0</v>
      </c>
    </row>
    <row r="10" spans="1:9" ht="12.75">
      <c r="A10" s="5">
        <f t="shared" si="1"/>
        <v>9</v>
      </c>
      <c r="C10" t="s">
        <v>94</v>
      </c>
      <c r="D10" t="s">
        <v>95</v>
      </c>
      <c r="E10" t="s">
        <v>100</v>
      </c>
      <c r="F10" t="s">
        <v>102</v>
      </c>
      <c r="G10" s="13">
        <v>0</v>
      </c>
      <c r="H10" s="22" t="e">
        <f>VLOOKUP(A10,Borrow!$B$14:$D$14,3,FALSE)</f>
        <v>#N/A</v>
      </c>
      <c r="I10" s="22">
        <f t="shared" si="0"/>
        <v>0</v>
      </c>
    </row>
    <row r="11" spans="1:9" ht="12.75">
      <c r="A11" s="5">
        <f t="shared" si="1"/>
        <v>10</v>
      </c>
      <c r="C11" t="s">
        <v>96</v>
      </c>
      <c r="D11" t="s">
        <v>97</v>
      </c>
      <c r="E11" t="s">
        <v>101</v>
      </c>
      <c r="F11" t="s">
        <v>103</v>
      </c>
      <c r="G11" s="13">
        <v>0</v>
      </c>
      <c r="H11" s="22" t="e">
        <f>VLOOKUP(A11,Borrow!$B$14:$D$14,3,FALSE)</f>
        <v>#N/A</v>
      </c>
      <c r="I11" s="22">
        <f t="shared" si="0"/>
        <v>0</v>
      </c>
    </row>
  </sheetData>
  <conditionalFormatting sqref="G2:G11 I2:I11">
    <cfRule type="cellIs" priority="1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Virnuls</dc:creator>
  <cp:keywords/>
  <dc:description/>
  <cp:lastModifiedBy>Andrew Virnuls</cp:lastModifiedBy>
  <dcterms:created xsi:type="dcterms:W3CDTF">2000-10-09T16:37:50Z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